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84" windowWidth="16776" windowHeight="5856" activeTab="3"/>
  </bookViews>
  <sheets>
    <sheet name="Faiz-Iskonto" sheetId="1" r:id="rId1"/>
    <sheet name="Eşdeğer Senetler" sheetId="3" r:id="rId2"/>
    <sheet name="Taksitlendirme" sheetId="4" r:id="rId3"/>
    <sheet name="Borç Amortismanı" sheetId="5" r:id="rId4"/>
  </sheets>
  <calcPr calcId="145621"/>
</workbook>
</file>

<file path=xl/calcChain.xml><?xml version="1.0" encoding="utf-8"?>
<calcChain xmlns="http://schemas.openxmlformats.org/spreadsheetml/2006/main">
  <c r="C8" i="5" l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B8" i="5"/>
  <c r="D8" i="5" l="1"/>
  <c r="E8" i="5"/>
  <c r="G8" i="5" s="1"/>
  <c r="B9" i="5" s="1"/>
  <c r="D9" i="5" s="1"/>
  <c r="F24" i="4"/>
  <c r="C24" i="4"/>
  <c r="F16" i="4"/>
  <c r="C16" i="4"/>
  <c r="F8" i="4"/>
  <c r="C8" i="4"/>
  <c r="L24" i="3" l="1"/>
  <c r="I24" i="3"/>
  <c r="F24" i="3"/>
  <c r="C24" i="3"/>
  <c r="F12" i="3"/>
  <c r="C12" i="3"/>
  <c r="L12" i="3"/>
  <c r="I12" i="3"/>
  <c r="C21" i="1"/>
  <c r="F20" i="1"/>
  <c r="F22" i="1" s="1"/>
  <c r="F19" i="1"/>
  <c r="F21" i="1" s="1"/>
  <c r="C19" i="1"/>
  <c r="C20" i="1" s="1"/>
  <c r="F10" i="1"/>
  <c r="F11" i="1" s="1"/>
  <c r="C10" i="1" l="1"/>
  <c r="C11" i="1" s="1"/>
  <c r="C12" i="1" l="1"/>
  <c r="F8" i="5" l="1"/>
  <c r="E9" i="5" s="1"/>
  <c r="F9" i="5" s="1"/>
  <c r="G9" i="5" l="1"/>
  <c r="B10" i="5" s="1"/>
  <c r="D10" i="5" s="1"/>
  <c r="E10" i="5" l="1"/>
  <c r="G10" i="5" s="1"/>
  <c r="B11" i="5" s="1"/>
  <c r="D11" i="5" s="1"/>
  <c r="F10" i="5" l="1"/>
  <c r="E11" i="5" s="1"/>
  <c r="G11" i="5" s="1"/>
  <c r="B12" i="5" s="1"/>
  <c r="D12" i="5" s="1"/>
  <c r="F11" i="5" l="1"/>
  <c r="E12" i="5" s="1"/>
  <c r="G12" i="5" s="1"/>
  <c r="B13" i="5" s="1"/>
  <c r="D13" i="5" s="1"/>
  <c r="F12" i="5" l="1"/>
  <c r="E13" i="5" s="1"/>
  <c r="G13" i="5" s="1"/>
  <c r="B14" i="5" s="1"/>
  <c r="D14" i="5" s="1"/>
  <c r="F13" i="5" l="1"/>
  <c r="E14" i="5" s="1"/>
  <c r="G14" i="5" s="1"/>
  <c r="B15" i="5" s="1"/>
  <c r="D15" i="5" s="1"/>
  <c r="F14" i="5" l="1"/>
  <c r="E15" i="5" s="1"/>
  <c r="G15" i="5" s="1"/>
  <c r="B16" i="5" s="1"/>
  <c r="D16" i="5" s="1"/>
  <c r="F15" i="5" l="1"/>
  <c r="E16" i="5" s="1"/>
  <c r="G16" i="5" s="1"/>
  <c r="B17" i="5" s="1"/>
  <c r="D17" i="5" s="1"/>
  <c r="F16" i="5" l="1"/>
  <c r="E17" i="5" s="1"/>
  <c r="G17" i="5" s="1"/>
  <c r="B18" i="5" s="1"/>
  <c r="D18" i="5" s="1"/>
  <c r="F17" i="5" l="1"/>
  <c r="E18" i="5" s="1"/>
  <c r="G18" i="5" s="1"/>
  <c r="B19" i="5" s="1"/>
  <c r="D19" i="5" s="1"/>
  <c r="F18" i="5" l="1"/>
  <c r="E19" i="5" s="1"/>
  <c r="G19" i="5" s="1"/>
  <c r="B20" i="5" s="1"/>
  <c r="D20" i="5" s="1"/>
  <c r="F19" i="5" l="1"/>
  <c r="E20" i="5" s="1"/>
  <c r="G20" i="5" l="1"/>
  <c r="B21" i="5" s="1"/>
  <c r="D21" i="5" s="1"/>
  <c r="F20" i="5"/>
  <c r="E21" i="5" l="1"/>
  <c r="G21" i="5" s="1"/>
  <c r="B22" i="5" s="1"/>
  <c r="D22" i="5" s="1"/>
  <c r="F21" i="5" l="1"/>
  <c r="E22" i="5" s="1"/>
  <c r="G22" i="5" s="1"/>
  <c r="B23" i="5" s="1"/>
  <c r="D23" i="5" s="1"/>
  <c r="F22" i="5" l="1"/>
  <c r="E23" i="5"/>
  <c r="G23" i="5" s="1"/>
  <c r="B24" i="5" s="1"/>
  <c r="D24" i="5" s="1"/>
  <c r="F23" i="5"/>
  <c r="E24" i="5" l="1"/>
  <c r="G24" i="5" s="1"/>
  <c r="B25" i="5" s="1"/>
  <c r="D25" i="5" s="1"/>
  <c r="F24" i="5" l="1"/>
  <c r="E25" i="5" s="1"/>
  <c r="G25" i="5" s="1"/>
  <c r="B26" i="5" s="1"/>
  <c r="D26" i="5" s="1"/>
  <c r="F25" i="5" l="1"/>
  <c r="E26" i="5" s="1"/>
  <c r="G26" i="5" s="1"/>
  <c r="B27" i="5" s="1"/>
  <c r="D27" i="5" s="1"/>
  <c r="F26" i="5" l="1"/>
  <c r="E27" i="5" s="1"/>
  <c r="G27" i="5" s="1"/>
  <c r="B28" i="5" s="1"/>
  <c r="D28" i="5" s="1"/>
  <c r="F27" i="5" l="1"/>
  <c r="E28" i="5" s="1"/>
  <c r="G28" i="5" s="1"/>
  <c r="B29" i="5" s="1"/>
  <c r="D29" i="5" s="1"/>
  <c r="F28" i="5" l="1"/>
  <c r="E29" i="5" s="1"/>
  <c r="G29" i="5" l="1"/>
  <c r="B30" i="5" s="1"/>
  <c r="D30" i="5" s="1"/>
  <c r="F29" i="5"/>
  <c r="E30" i="5" l="1"/>
  <c r="G30" i="5" l="1"/>
  <c r="B31" i="5" s="1"/>
  <c r="D31" i="5" s="1"/>
  <c r="F30" i="5"/>
  <c r="E31" i="5" l="1"/>
  <c r="G31" i="5" s="1"/>
  <c r="B32" i="5" s="1"/>
  <c r="D32" i="5" s="1"/>
  <c r="F31" i="5" l="1"/>
  <c r="E32" i="5" s="1"/>
  <c r="G32" i="5" l="1"/>
  <c r="B33" i="5" s="1"/>
  <c r="F32" i="5"/>
  <c r="D33" i="5" l="1"/>
  <c r="E33" i="5" l="1"/>
  <c r="G33" i="5" s="1"/>
  <c r="B34" i="5" s="1"/>
  <c r="D34" i="5" s="1"/>
  <c r="F33" i="5" l="1"/>
  <c r="E34" i="5" s="1"/>
  <c r="G34" i="5" s="1"/>
  <c r="B35" i="5" s="1"/>
  <c r="D35" i="5" s="1"/>
  <c r="F34" i="5" l="1"/>
  <c r="E35" i="5" s="1"/>
  <c r="G35" i="5" s="1"/>
  <c r="B36" i="5" s="1"/>
  <c r="D36" i="5" s="1"/>
  <c r="F35" i="5" l="1"/>
  <c r="E36" i="5" s="1"/>
  <c r="F36" i="5" s="1"/>
  <c r="G36" i="5" l="1"/>
  <c r="B37" i="5" s="1"/>
  <c r="D37" i="5" s="1"/>
  <c r="E37" i="5" s="1"/>
  <c r="G37" i="5" s="1"/>
  <c r="B38" i="5" s="1"/>
  <c r="F37" i="5" l="1"/>
  <c r="D38" i="5"/>
  <c r="E38" i="5" l="1"/>
  <c r="G38" i="5" s="1"/>
  <c r="B39" i="5" s="1"/>
  <c r="D39" i="5" s="1"/>
  <c r="F38" i="5" l="1"/>
  <c r="E39" i="5" s="1"/>
  <c r="G39" i="5" s="1"/>
  <c r="B40" i="5" s="1"/>
  <c r="D40" i="5" s="1"/>
  <c r="F39" i="5" l="1"/>
  <c r="E40" i="5" s="1"/>
  <c r="G40" i="5" s="1"/>
  <c r="B41" i="5" s="1"/>
  <c r="D41" i="5" s="1"/>
  <c r="F40" i="5" l="1"/>
  <c r="E41" i="5" s="1"/>
  <c r="G41" i="5" s="1"/>
  <c r="B42" i="5" s="1"/>
  <c r="D42" i="5" s="1"/>
  <c r="F41" i="5"/>
  <c r="E42" i="5" l="1"/>
  <c r="G42" i="5" s="1"/>
  <c r="B43" i="5" s="1"/>
  <c r="D43" i="5" s="1"/>
  <c r="F42" i="5"/>
  <c r="E43" i="5" s="1"/>
  <c r="G43" i="5" s="1"/>
  <c r="F43" i="5" l="1"/>
</calcChain>
</file>

<file path=xl/sharedStrings.xml><?xml version="1.0" encoding="utf-8"?>
<sst xmlns="http://schemas.openxmlformats.org/spreadsheetml/2006/main" count="146" uniqueCount="62">
  <si>
    <t>Anapara (A)</t>
  </si>
  <si>
    <t>Süre-Devre Sayısı (t)</t>
  </si>
  <si>
    <t>Faiz Oranı (n)</t>
  </si>
  <si>
    <t>Faiz Miktarı (F)</t>
  </si>
  <si>
    <t>BASİT FAİZ</t>
  </si>
  <si>
    <t>Baliğ</t>
  </si>
  <si>
    <t>t=Ay/12</t>
  </si>
  <si>
    <t>t=Gün/360</t>
  </si>
  <si>
    <t>BİLEŞİK FAİZ-NOMİNAL FAİZ</t>
  </si>
  <si>
    <t>Devre Faiz Oranı (n)</t>
  </si>
  <si>
    <t>BASİT ISKONTO</t>
  </si>
  <si>
    <t>Iskonto Miktarı (F)</t>
  </si>
  <si>
    <t>Nominal Değer (C)</t>
  </si>
  <si>
    <t>Iskonto Oranı (n)</t>
  </si>
  <si>
    <t>BİLEŞİK ISKONTO</t>
  </si>
  <si>
    <t>Süre ay olarak verilince</t>
  </si>
  <si>
    <t>Süre gün olarak verilince</t>
  </si>
  <si>
    <t>İç Faiz Baliğ (Bi)</t>
  </si>
  <si>
    <t>Dış Faiz Baliği (Bd)</t>
  </si>
  <si>
    <t>Dış Iskonto Baliği (P)</t>
  </si>
  <si>
    <t>İç Iskonto Baliği (P)</t>
  </si>
  <si>
    <t>Dış Iskonto Miktarı (Id)</t>
  </si>
  <si>
    <t>İç Iskonto Miktarı (Ii)</t>
  </si>
  <si>
    <t>1. Eski Senet Miktarı (A1)</t>
  </si>
  <si>
    <t>1. Eski Senetin Süresi (t1)</t>
  </si>
  <si>
    <t>2. Eski Senet Miktarı (A2)</t>
  </si>
  <si>
    <t>Peşin Miktar</t>
  </si>
  <si>
    <t>2. Eski Senetin Süresi (t2)</t>
  </si>
  <si>
    <t>3. Eski Senet Miktarı (A3)</t>
  </si>
  <si>
    <t>3. Eski Senetin Süresi (t3)</t>
  </si>
  <si>
    <t>BASİT DIŞ ISKONTOYA GÖRE EŞDEĞER SENETLER</t>
  </si>
  <si>
    <t>BASİT İÇ ISKONTOYA GÖRE EŞDEĞER SENETLER</t>
  </si>
  <si>
    <t>Toplam</t>
  </si>
  <si>
    <t>BİLEŞİK İÇ ISKONTOYA GÖRE EŞDEĞER SENETLER</t>
  </si>
  <si>
    <t>BİLEŞİK DIŞ ISKONTOYA GÖRE EŞDEĞER SENETLER</t>
  </si>
  <si>
    <t>1. Yeni Senet Miktarı (C1)</t>
  </si>
  <si>
    <t>2. Yeni Senet Miktarı (C2)</t>
  </si>
  <si>
    <t>2. Yeni Senetin Süresi (u2)</t>
  </si>
  <si>
    <t>1. Yeni Senetin Süresi (u1)</t>
  </si>
  <si>
    <t>3. Yeni Senet Miktarı (C3)</t>
  </si>
  <si>
    <t>3. Yeni Senetin Süresi (u3)</t>
  </si>
  <si>
    <t>Taksit Miktarı (a)</t>
  </si>
  <si>
    <t>Baliğ (S)</t>
  </si>
  <si>
    <t>DEVRE SONU NORMAL TAKSİTLENDİRME</t>
  </si>
  <si>
    <t>DEVRE BAŞI NORMAL TAKSİTLENDİRME</t>
  </si>
  <si>
    <t>Senet sayısına göre verilen denklemler artırılıp, azaltılabilir.</t>
  </si>
  <si>
    <t>DEVRE SONU ERTELENMİŞ TAKSİTLENDİRME</t>
  </si>
  <si>
    <t>Erteleme Devre Sayısı (g)</t>
  </si>
  <si>
    <t>DEVRE SONU ÇABUKLAŞTIRILMIŞ TAKSİTLENDİRME</t>
  </si>
  <si>
    <t>Çabuklaştırma Devre Sayısı (c)</t>
  </si>
  <si>
    <t>DEVRE BAŞI ÇABUKLAŞTIRILMIŞ TAKSİTLENDİRME</t>
  </si>
  <si>
    <t>Devre</t>
  </si>
  <si>
    <t>Devre Başı Borç</t>
  </si>
  <si>
    <t>Faiz Tutarı</t>
  </si>
  <si>
    <t>Amortisman Tutarı</t>
  </si>
  <si>
    <t>Taksit Tutarı</t>
  </si>
  <si>
    <t>Devre Sonu Borç</t>
  </si>
  <si>
    <t>Talep Edilen Miktar</t>
  </si>
  <si>
    <t>Faiz Oranı</t>
  </si>
  <si>
    <t>Faiz Oranı (%)</t>
  </si>
  <si>
    <t>Süre</t>
  </si>
  <si>
    <r>
      <rPr>
        <b/>
        <sz val="11"/>
        <color theme="1"/>
        <rFont val="Calibri"/>
        <family val="2"/>
        <charset val="162"/>
        <scheme val="minor"/>
      </rPr>
      <t>Not:</t>
    </r>
    <r>
      <rPr>
        <sz val="11"/>
        <color theme="1"/>
        <rFont val="Calibri"/>
        <family val="2"/>
        <charset val="162"/>
        <scheme val="minor"/>
      </rPr>
      <t xml:space="preserve"> Başka örnekleri çözmek için sarı temalı değerleri değiştirmek ve devre durumuna göre devre yeniden ayarlanmalı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</si>
</sst>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₺&quot;#,##0.00;[Red]\-&quot;₺&quot;#,##0.00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0" fontId="0" fillId="0" borderId="0" xfId="0" applyAlignment="1"/>
    <xf numFmtId="2" fontId="0" fillId="0" borderId="0" xfId="0" applyNumberFormat="1" applyAlignment="1"/>
    <xf numFmtId="2" fontId="0" fillId="2" borderId="0" xfId="0" applyNumberFormat="1" applyFill="1"/>
    <xf numFmtId="0" fontId="0" fillId="2" borderId="0" xfId="0" applyNumberFormat="1" applyFill="1"/>
    <xf numFmtId="9" fontId="0" fillId="0" borderId="0" xfId="0" applyNumberFormat="1"/>
    <xf numFmtId="8" fontId="0" fillId="0" borderId="0" xfId="0" applyNumberFormat="1"/>
    <xf numFmtId="0" fontId="0" fillId="0" borderId="0" xfId="0" applyFont="1" applyAlignment="1">
      <alignment horizontal="center"/>
    </xf>
    <xf numFmtId="2" fontId="0" fillId="0" borderId="0" xfId="0" applyNumberFormat="1" applyFont="1"/>
    <xf numFmtId="2" fontId="0" fillId="2" borderId="0" xfId="0" applyNumberFormat="1" applyFont="1" applyFill="1"/>
    <xf numFmtId="0" fontId="0" fillId="0" borderId="0" xfId="0" applyFont="1"/>
    <xf numFmtId="0" fontId="0" fillId="2" borderId="0" xfId="0" applyNumberFormat="1" applyFont="1" applyFill="1"/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/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zoomScale="160" zoomScaleNormal="160" workbookViewId="0">
      <selection activeCell="B19" sqref="B19"/>
    </sheetView>
  </sheetViews>
  <sheetFormatPr defaultRowHeight="14.4" x14ac:dyDescent="0.3"/>
  <cols>
    <col min="1" max="1" width="6" customWidth="1"/>
    <col min="2" max="2" width="25.44140625" customWidth="1"/>
    <col min="3" max="3" width="10.33203125" customWidth="1"/>
    <col min="4" max="4" width="6.88671875" customWidth="1"/>
    <col min="5" max="5" width="22.88671875" customWidth="1"/>
    <col min="6" max="6" width="11.21875" customWidth="1"/>
  </cols>
  <sheetData>
    <row r="2" spans="2:6" x14ac:dyDescent="0.3">
      <c r="B2" t="s">
        <v>15</v>
      </c>
      <c r="C2" t="s">
        <v>6</v>
      </c>
    </row>
    <row r="3" spans="2:6" x14ac:dyDescent="0.3">
      <c r="B3" t="s">
        <v>16</v>
      </c>
      <c r="C3" t="s">
        <v>7</v>
      </c>
    </row>
    <row r="5" spans="2:6" x14ac:dyDescent="0.3">
      <c r="B5" s="15" t="s">
        <v>4</v>
      </c>
      <c r="C5" s="16"/>
      <c r="E5" s="15" t="s">
        <v>8</v>
      </c>
      <c r="F5" s="16"/>
    </row>
    <row r="7" spans="2:6" x14ac:dyDescent="0.3">
      <c r="B7" t="s">
        <v>0</v>
      </c>
      <c r="C7" s="4">
        <v>1000</v>
      </c>
      <c r="E7" t="s">
        <v>0</v>
      </c>
      <c r="F7" s="4">
        <v>1000</v>
      </c>
    </row>
    <row r="8" spans="2:6" x14ac:dyDescent="0.3">
      <c r="B8" t="s">
        <v>2</v>
      </c>
      <c r="C8" s="5">
        <v>0.25</v>
      </c>
      <c r="E8" t="s">
        <v>9</v>
      </c>
      <c r="F8" s="5">
        <v>0.25</v>
      </c>
    </row>
    <row r="9" spans="2:6" x14ac:dyDescent="0.3">
      <c r="B9" t="s">
        <v>1</v>
      </c>
      <c r="C9" s="5">
        <v>0.5</v>
      </c>
      <c r="E9" t="s">
        <v>1</v>
      </c>
      <c r="F9" s="5">
        <v>0.5</v>
      </c>
    </row>
    <row r="10" spans="2:6" x14ac:dyDescent="0.3">
      <c r="B10" t="s">
        <v>3</v>
      </c>
      <c r="C10" s="1">
        <f>C7*C9*C8</f>
        <v>125</v>
      </c>
      <c r="E10" t="s">
        <v>5</v>
      </c>
      <c r="F10" s="1">
        <f>F7*((1+F8)^(F9))</f>
        <v>1118.0339887498949</v>
      </c>
    </row>
    <row r="11" spans="2:6" x14ac:dyDescent="0.3">
      <c r="B11" t="s">
        <v>17</v>
      </c>
      <c r="C11" s="1">
        <f>SUM(C7+C10)</f>
        <v>1125</v>
      </c>
      <c r="E11" t="s">
        <v>3</v>
      </c>
      <c r="F11" s="1">
        <f>F10-F7</f>
        <v>118.03398874989489</v>
      </c>
    </row>
    <row r="12" spans="2:6" x14ac:dyDescent="0.3">
      <c r="B12" t="s">
        <v>18</v>
      </c>
      <c r="C12" s="1">
        <f>C7-C10</f>
        <v>875</v>
      </c>
    </row>
    <row r="14" spans="2:6" x14ac:dyDescent="0.3">
      <c r="B14" s="15" t="s">
        <v>10</v>
      </c>
      <c r="C14" s="16"/>
      <c r="E14" s="15" t="s">
        <v>14</v>
      </c>
      <c r="F14" s="16"/>
    </row>
    <row r="16" spans="2:6" x14ac:dyDescent="0.3">
      <c r="B16" t="s">
        <v>12</v>
      </c>
      <c r="C16" s="4">
        <v>1000</v>
      </c>
      <c r="E16" t="s">
        <v>12</v>
      </c>
      <c r="F16" s="4">
        <v>1000</v>
      </c>
    </row>
    <row r="17" spans="2:6" x14ac:dyDescent="0.3">
      <c r="B17" t="s">
        <v>13</v>
      </c>
      <c r="C17" s="5">
        <v>0.25</v>
      </c>
      <c r="E17" t="s">
        <v>13</v>
      </c>
      <c r="F17" s="5">
        <v>0.25</v>
      </c>
    </row>
    <row r="18" spans="2:6" x14ac:dyDescent="0.3">
      <c r="B18" t="s">
        <v>1</v>
      </c>
      <c r="C18" s="5">
        <v>0.5</v>
      </c>
      <c r="E18" t="s">
        <v>1</v>
      </c>
      <c r="F18" s="5">
        <v>0.5</v>
      </c>
    </row>
    <row r="19" spans="2:6" x14ac:dyDescent="0.3">
      <c r="B19" t="s">
        <v>11</v>
      </c>
      <c r="C19" s="1">
        <f>C16*C18*C17</f>
        <v>125</v>
      </c>
      <c r="E19" t="s">
        <v>19</v>
      </c>
      <c r="F19" s="1">
        <f>F16*((1-F17)^(F18))</f>
        <v>866.02540378443859</v>
      </c>
    </row>
    <row r="20" spans="2:6" x14ac:dyDescent="0.3">
      <c r="B20" t="s">
        <v>19</v>
      </c>
      <c r="C20" s="1">
        <f>C16-C19</f>
        <v>875</v>
      </c>
      <c r="E20" t="s">
        <v>20</v>
      </c>
      <c r="F20" s="1">
        <f>F16/((1+F17)^(F18))</f>
        <v>894.42719099991587</v>
      </c>
    </row>
    <row r="21" spans="2:6" x14ac:dyDescent="0.3">
      <c r="B21" t="s">
        <v>20</v>
      </c>
      <c r="C21" s="1">
        <f>C16/(1+C17*C18)</f>
        <v>888.88888888888891</v>
      </c>
      <c r="E21" t="s">
        <v>21</v>
      </c>
      <c r="F21" s="1">
        <f>F16-F19</f>
        <v>133.97459621556141</v>
      </c>
    </row>
    <row r="22" spans="2:6" x14ac:dyDescent="0.3">
      <c r="E22" t="s">
        <v>22</v>
      </c>
      <c r="F22" s="1">
        <f>F16-F20</f>
        <v>105.57280900008413</v>
      </c>
    </row>
  </sheetData>
  <mergeCells count="4">
    <mergeCell ref="B5:C5"/>
    <mergeCell ref="E5:F5"/>
    <mergeCell ref="B14:C14"/>
    <mergeCell ref="E14:F14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zoomScale="145" zoomScaleNormal="145" workbookViewId="0">
      <selection activeCell="B23" sqref="B23"/>
    </sheetView>
  </sheetViews>
  <sheetFormatPr defaultRowHeight="14.4" x14ac:dyDescent="0.3"/>
  <cols>
    <col min="1" max="1" width="1.88671875" customWidth="1"/>
    <col min="2" max="2" width="22.33203125" customWidth="1"/>
    <col min="3" max="3" width="9.109375" customWidth="1"/>
    <col min="4" max="4" width="1.88671875" customWidth="1"/>
    <col min="5" max="5" width="22" customWidth="1"/>
    <col min="6" max="6" width="9.44140625" customWidth="1"/>
    <col min="7" max="7" width="1.88671875" customWidth="1"/>
    <col min="8" max="8" width="21.21875" customWidth="1"/>
    <col min="10" max="10" width="2" customWidth="1"/>
    <col min="11" max="11" width="22.21875" customWidth="1"/>
  </cols>
  <sheetData>
    <row r="2" spans="2:12" x14ac:dyDescent="0.3">
      <c r="B2" s="15" t="s">
        <v>31</v>
      </c>
      <c r="C2" s="17"/>
      <c r="D2" s="17"/>
      <c r="E2" s="17"/>
      <c r="F2" s="16"/>
      <c r="H2" s="15" t="s">
        <v>30</v>
      </c>
      <c r="I2" s="17"/>
      <c r="J2" s="17"/>
      <c r="K2" s="17"/>
      <c r="L2" s="16"/>
    </row>
    <row r="4" spans="2:12" x14ac:dyDescent="0.3">
      <c r="B4" t="s">
        <v>13</v>
      </c>
      <c r="C4" s="1">
        <v>0.25</v>
      </c>
      <c r="D4" s="1"/>
      <c r="E4" t="s">
        <v>26</v>
      </c>
      <c r="F4" s="1">
        <v>268.32</v>
      </c>
      <c r="H4" t="s">
        <v>13</v>
      </c>
      <c r="I4" s="1">
        <v>0.25</v>
      </c>
      <c r="J4" s="1"/>
      <c r="K4" t="s">
        <v>26</v>
      </c>
      <c r="L4" s="1">
        <v>343.75</v>
      </c>
    </row>
    <row r="5" spans="2:12" x14ac:dyDescent="0.3">
      <c r="B5" s="2" t="s">
        <v>23</v>
      </c>
      <c r="C5" s="3">
        <v>2000</v>
      </c>
      <c r="D5" s="3"/>
      <c r="E5" s="2" t="s">
        <v>35</v>
      </c>
      <c r="F5" s="1">
        <v>4500</v>
      </c>
      <c r="H5" s="2" t="s">
        <v>23</v>
      </c>
      <c r="I5" s="3">
        <v>2000</v>
      </c>
      <c r="J5" s="3"/>
      <c r="K5" s="2" t="s">
        <v>35</v>
      </c>
      <c r="L5" s="1">
        <v>4500</v>
      </c>
    </row>
    <row r="6" spans="2:12" x14ac:dyDescent="0.3">
      <c r="B6" t="s">
        <v>24</v>
      </c>
      <c r="C6" s="1">
        <v>0.25</v>
      </c>
      <c r="D6" s="1"/>
      <c r="E6" t="s">
        <v>38</v>
      </c>
      <c r="F6" s="1">
        <v>0.75</v>
      </c>
      <c r="H6" t="s">
        <v>24</v>
      </c>
      <c r="I6" s="1">
        <v>0.25</v>
      </c>
      <c r="J6" s="1"/>
      <c r="K6" t="s">
        <v>38</v>
      </c>
      <c r="L6" s="1">
        <v>0.75</v>
      </c>
    </row>
    <row r="7" spans="2:12" x14ac:dyDescent="0.3">
      <c r="B7" s="2" t="s">
        <v>25</v>
      </c>
      <c r="C7" s="1">
        <v>1500</v>
      </c>
      <c r="D7" s="1"/>
      <c r="E7" s="2" t="s">
        <v>36</v>
      </c>
      <c r="F7" s="1">
        <v>0</v>
      </c>
      <c r="H7" s="2" t="s">
        <v>25</v>
      </c>
      <c r="I7" s="1">
        <v>1500</v>
      </c>
      <c r="J7" s="1"/>
      <c r="K7" s="2" t="s">
        <v>36</v>
      </c>
      <c r="L7" s="1">
        <v>0</v>
      </c>
    </row>
    <row r="8" spans="2:12" x14ac:dyDescent="0.3">
      <c r="B8" t="s">
        <v>27</v>
      </c>
      <c r="C8" s="1">
        <v>0.5</v>
      </c>
      <c r="D8" s="1"/>
      <c r="E8" t="s">
        <v>37</v>
      </c>
      <c r="F8" s="1">
        <v>0</v>
      </c>
      <c r="H8" t="s">
        <v>27</v>
      </c>
      <c r="I8" s="1">
        <v>0.5</v>
      </c>
      <c r="J8" s="1"/>
      <c r="K8" t="s">
        <v>37</v>
      </c>
      <c r="L8" s="1">
        <v>0</v>
      </c>
    </row>
    <row r="9" spans="2:12" x14ac:dyDescent="0.3">
      <c r="B9" s="2" t="s">
        <v>28</v>
      </c>
      <c r="C9" s="1">
        <v>1000</v>
      </c>
      <c r="D9" s="1"/>
      <c r="E9" s="2" t="s">
        <v>39</v>
      </c>
      <c r="F9" s="1">
        <v>0</v>
      </c>
      <c r="H9" s="2" t="s">
        <v>28</v>
      </c>
      <c r="I9" s="1">
        <v>1000</v>
      </c>
      <c r="J9" s="1"/>
      <c r="K9" s="2" t="s">
        <v>39</v>
      </c>
      <c r="L9" s="1">
        <v>0</v>
      </c>
    </row>
    <row r="10" spans="2:12" x14ac:dyDescent="0.3">
      <c r="B10" t="s">
        <v>29</v>
      </c>
      <c r="C10" s="1">
        <v>0.75</v>
      </c>
      <c r="D10" s="1"/>
      <c r="E10" t="s">
        <v>40</v>
      </c>
      <c r="F10" s="1">
        <v>0</v>
      </c>
      <c r="H10" t="s">
        <v>29</v>
      </c>
      <c r="I10" s="1">
        <v>0.75</v>
      </c>
      <c r="J10" s="1"/>
      <c r="K10" t="s">
        <v>40</v>
      </c>
      <c r="L10" s="1">
        <v>0</v>
      </c>
    </row>
    <row r="11" spans="2:12" x14ac:dyDescent="0.3">
      <c r="C11" s="1"/>
      <c r="D11" s="1"/>
      <c r="F11" s="1"/>
      <c r="I11" s="1"/>
      <c r="J11" s="1"/>
      <c r="L11" s="1"/>
    </row>
    <row r="12" spans="2:12" x14ac:dyDescent="0.3">
      <c r="B12" t="s">
        <v>32</v>
      </c>
      <c r="C12" s="1">
        <f>C5/(1+C4*C6)+C7/(1+C4*C8)+C9/(1+C4*C10)</f>
        <v>4057.7915376676983</v>
      </c>
      <c r="D12" s="1"/>
      <c r="E12" t="s">
        <v>32</v>
      </c>
      <c r="F12" s="1">
        <f>F4+F5/(1+C4*F6)+F7/(1+C4*F8)+F9/(1+C4*F10)</f>
        <v>4057.7936842105264</v>
      </c>
      <c r="H12" t="s">
        <v>32</v>
      </c>
      <c r="I12" s="1">
        <f>I5*(1-I4*I6)+I7*(1-I4*I8)+I9*(1-I4*I10)</f>
        <v>4000</v>
      </c>
      <c r="J12" s="1"/>
      <c r="K12" t="s">
        <v>32</v>
      </c>
      <c r="L12" s="1">
        <f>L4+L5*(1-I4*L6)+L7*(1-I4*L8)+L9*(1-I4*L10)</f>
        <v>4000</v>
      </c>
    </row>
    <row r="14" spans="2:12" x14ac:dyDescent="0.3">
      <c r="B14" s="15" t="s">
        <v>33</v>
      </c>
      <c r="C14" s="17"/>
      <c r="D14" s="17"/>
      <c r="E14" s="17"/>
      <c r="F14" s="16"/>
      <c r="H14" s="15" t="s">
        <v>34</v>
      </c>
      <c r="I14" s="17"/>
      <c r="J14" s="17"/>
      <c r="K14" s="17"/>
      <c r="L14" s="16"/>
    </row>
    <row r="16" spans="2:12" x14ac:dyDescent="0.3">
      <c r="B16" t="s">
        <v>13</v>
      </c>
      <c r="C16" s="1">
        <v>0.25</v>
      </c>
      <c r="D16" s="1"/>
      <c r="E16" t="s">
        <v>26</v>
      </c>
      <c r="F16" s="1">
        <v>272.48</v>
      </c>
      <c r="H16" t="s">
        <v>13</v>
      </c>
      <c r="I16" s="1">
        <v>0.25</v>
      </c>
      <c r="J16" s="1"/>
      <c r="K16" t="s">
        <v>26</v>
      </c>
      <c r="L16" s="1">
        <v>339.51</v>
      </c>
    </row>
    <row r="17" spans="2:12" x14ac:dyDescent="0.3">
      <c r="B17" s="2" t="s">
        <v>23</v>
      </c>
      <c r="C17" s="3">
        <v>2000</v>
      </c>
      <c r="D17" s="3"/>
      <c r="E17" s="2" t="s">
        <v>35</v>
      </c>
      <c r="F17" s="1">
        <v>4500</v>
      </c>
      <c r="H17" s="2" t="s">
        <v>23</v>
      </c>
      <c r="I17" s="3">
        <v>2000</v>
      </c>
      <c r="J17" s="3"/>
      <c r="K17" s="2" t="s">
        <v>35</v>
      </c>
      <c r="L17" s="1">
        <v>4500</v>
      </c>
    </row>
    <row r="18" spans="2:12" x14ac:dyDescent="0.3">
      <c r="B18" t="s">
        <v>24</v>
      </c>
      <c r="C18" s="1">
        <v>0.25</v>
      </c>
      <c r="D18" s="1"/>
      <c r="E18" t="s">
        <v>38</v>
      </c>
      <c r="F18" s="1">
        <v>0.75</v>
      </c>
      <c r="H18" t="s">
        <v>24</v>
      </c>
      <c r="I18" s="1">
        <v>0.25</v>
      </c>
      <c r="J18" s="1"/>
      <c r="K18" t="s">
        <v>38</v>
      </c>
      <c r="L18" s="1">
        <v>0.75</v>
      </c>
    </row>
    <row r="19" spans="2:12" x14ac:dyDescent="0.3">
      <c r="B19" s="2" t="s">
        <v>25</v>
      </c>
      <c r="C19" s="1">
        <v>1500</v>
      </c>
      <c r="D19" s="1"/>
      <c r="E19" s="2" t="s">
        <v>36</v>
      </c>
      <c r="F19" s="1">
        <v>0</v>
      </c>
      <c r="H19" s="2" t="s">
        <v>25</v>
      </c>
      <c r="I19" s="1">
        <v>1500</v>
      </c>
      <c r="J19" s="1"/>
      <c r="K19" s="2" t="s">
        <v>36</v>
      </c>
      <c r="L19" s="1">
        <v>0</v>
      </c>
    </row>
    <row r="20" spans="2:12" x14ac:dyDescent="0.3">
      <c r="B20" t="s">
        <v>27</v>
      </c>
      <c r="C20" s="1">
        <v>0.5</v>
      </c>
      <c r="D20" s="1"/>
      <c r="E20" t="s">
        <v>37</v>
      </c>
      <c r="F20" s="1">
        <v>0</v>
      </c>
      <c r="H20" t="s">
        <v>27</v>
      </c>
      <c r="I20" s="1">
        <v>0.5</v>
      </c>
      <c r="J20" s="1"/>
      <c r="K20" t="s">
        <v>37</v>
      </c>
      <c r="L20" s="1">
        <v>0</v>
      </c>
    </row>
    <row r="21" spans="2:12" x14ac:dyDescent="0.3">
      <c r="B21" s="2" t="s">
        <v>28</v>
      </c>
      <c r="C21" s="1">
        <v>1000</v>
      </c>
      <c r="D21" s="1"/>
      <c r="E21" s="2" t="s">
        <v>39</v>
      </c>
      <c r="F21" s="1">
        <v>0</v>
      </c>
      <c r="H21" s="2" t="s">
        <v>28</v>
      </c>
      <c r="I21" s="1">
        <v>1000</v>
      </c>
      <c r="J21" s="1"/>
      <c r="K21" s="2" t="s">
        <v>39</v>
      </c>
      <c r="L21" s="1">
        <v>0</v>
      </c>
    </row>
    <row r="22" spans="2:12" x14ac:dyDescent="0.3">
      <c r="B22" t="s">
        <v>29</v>
      </c>
      <c r="C22" s="1">
        <v>0.75</v>
      </c>
      <c r="D22" s="1"/>
      <c r="E22" t="s">
        <v>40</v>
      </c>
      <c r="F22" s="1">
        <v>0</v>
      </c>
      <c r="H22" t="s">
        <v>29</v>
      </c>
      <c r="I22" s="1">
        <v>0.75</v>
      </c>
      <c r="J22" s="1"/>
      <c r="K22" t="s">
        <v>40</v>
      </c>
      <c r="L22" s="1">
        <v>0</v>
      </c>
    </row>
    <row r="23" spans="2:12" x14ac:dyDescent="0.3">
      <c r="C23" s="1"/>
      <c r="D23" s="1"/>
      <c r="F23" s="1"/>
      <c r="I23" s="1"/>
      <c r="J23" s="1"/>
      <c r="L23" s="1"/>
    </row>
    <row r="24" spans="2:12" x14ac:dyDescent="0.3">
      <c r="B24" t="s">
        <v>32</v>
      </c>
      <c r="C24" s="1">
        <f>C17/(1+C16)^C18+C19/(1+C16)^C20+C21/(1+C16)^C22</f>
        <v>4079.0210152586769</v>
      </c>
      <c r="D24" s="1"/>
      <c r="E24" t="s">
        <v>32</v>
      </c>
      <c r="F24" s="1">
        <f>F16+F17/(1+C16)^F18+F19/(1+C16)^F20+F21/(1+C16)^F22</f>
        <v>4079.016548386031</v>
      </c>
      <c r="H24" t="s">
        <v>32</v>
      </c>
      <c r="I24" s="1">
        <f>I17*(1-I16)^I18+I19*(1-I16)^I20+I21*(1-I16)^I22</f>
        <v>3966.1752727485136</v>
      </c>
      <c r="J24" s="1"/>
      <c r="K24" t="s">
        <v>32</v>
      </c>
      <c r="L24" s="1">
        <f>L16+L17*(1-I16)^L18+L19*(1-I16)^L20+L21*(1-I16)^L22</f>
        <v>3966.1835199044535</v>
      </c>
    </row>
    <row r="26" spans="2:12" x14ac:dyDescent="0.3">
      <c r="C26" s="18" t="s">
        <v>45</v>
      </c>
      <c r="D26" s="18"/>
      <c r="E26" s="18"/>
      <c r="F26" s="18"/>
      <c r="G26" s="18"/>
      <c r="H26" s="18"/>
      <c r="I26" s="18"/>
      <c r="J26" s="18"/>
      <c r="K26" s="18"/>
    </row>
  </sheetData>
  <mergeCells count="5">
    <mergeCell ref="B2:F2"/>
    <mergeCell ref="H2:L2"/>
    <mergeCell ref="B14:F14"/>
    <mergeCell ref="H14:L14"/>
    <mergeCell ref="C26:K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7"/>
  <sheetViews>
    <sheetView topLeftCell="A3" zoomScale="145" zoomScaleNormal="145" workbookViewId="0">
      <selection activeCell="C23" sqref="C23"/>
    </sheetView>
  </sheetViews>
  <sheetFormatPr defaultRowHeight="14.4" x14ac:dyDescent="0.3"/>
  <cols>
    <col min="2" max="2" width="31.33203125" customWidth="1"/>
    <col min="3" max="3" width="15.21875" customWidth="1"/>
    <col min="4" max="4" width="5" customWidth="1"/>
    <col min="5" max="5" width="31" customWidth="1"/>
    <col min="6" max="6" width="15.44140625" customWidth="1"/>
  </cols>
  <sheetData>
    <row r="3" spans="2:6" x14ac:dyDescent="0.3">
      <c r="B3" s="19" t="s">
        <v>43</v>
      </c>
      <c r="C3" s="19"/>
      <c r="E3" s="19" t="s">
        <v>44</v>
      </c>
      <c r="F3" s="19"/>
    </row>
    <row r="5" spans="2:6" x14ac:dyDescent="0.3">
      <c r="B5" t="s">
        <v>41</v>
      </c>
      <c r="C5" s="4">
        <v>1000</v>
      </c>
      <c r="E5" t="s">
        <v>41</v>
      </c>
      <c r="F5" s="4">
        <v>1000</v>
      </c>
    </row>
    <row r="6" spans="2:6" x14ac:dyDescent="0.3">
      <c r="B6" t="s">
        <v>2</v>
      </c>
      <c r="C6" s="5">
        <v>1.4999999999999999E-2</v>
      </c>
      <c r="E6" t="s">
        <v>2</v>
      </c>
      <c r="F6" s="5">
        <v>1.4999999999999999E-2</v>
      </c>
    </row>
    <row r="7" spans="2:6" x14ac:dyDescent="0.3">
      <c r="B7" t="s">
        <v>1</v>
      </c>
      <c r="C7" s="5">
        <v>12</v>
      </c>
      <c r="E7" t="s">
        <v>1</v>
      </c>
      <c r="F7" s="5">
        <v>12</v>
      </c>
    </row>
    <row r="8" spans="2:6" x14ac:dyDescent="0.3">
      <c r="B8" t="s">
        <v>42</v>
      </c>
      <c r="C8" s="1">
        <f>C5*(((1+C6)^C7)-1)/C6</f>
        <v>13041.211430768884</v>
      </c>
      <c r="E8" t="s">
        <v>42</v>
      </c>
      <c r="F8" s="1">
        <f>F5*(1+F6)*(((1+F6)^F7)-1)/F6</f>
        <v>13236.829602230417</v>
      </c>
    </row>
    <row r="10" spans="2:6" x14ac:dyDescent="0.3">
      <c r="B10" s="19" t="s">
        <v>46</v>
      </c>
      <c r="C10" s="19"/>
      <c r="E10" s="19" t="s">
        <v>44</v>
      </c>
      <c r="F10" s="19"/>
    </row>
    <row r="12" spans="2:6" x14ac:dyDescent="0.3">
      <c r="B12" t="s">
        <v>41</v>
      </c>
      <c r="C12" s="4">
        <v>1000</v>
      </c>
      <c r="E12" t="s">
        <v>41</v>
      </c>
      <c r="F12" s="4">
        <v>1000</v>
      </c>
    </row>
    <row r="13" spans="2:6" x14ac:dyDescent="0.3">
      <c r="B13" t="s">
        <v>2</v>
      </c>
      <c r="C13" s="5">
        <v>1.4999999999999999E-2</v>
      </c>
      <c r="E13" t="s">
        <v>2</v>
      </c>
      <c r="F13" s="5">
        <v>1.4999999999999999E-2</v>
      </c>
    </row>
    <row r="14" spans="2:6" x14ac:dyDescent="0.3">
      <c r="B14" t="s">
        <v>1</v>
      </c>
      <c r="C14" s="5">
        <v>16</v>
      </c>
      <c r="E14" t="s">
        <v>1</v>
      </c>
      <c r="F14" s="5">
        <v>16</v>
      </c>
    </row>
    <row r="15" spans="2:6" x14ac:dyDescent="0.3">
      <c r="B15" t="s">
        <v>47</v>
      </c>
      <c r="C15" s="5">
        <v>4</v>
      </c>
      <c r="E15" t="s">
        <v>47</v>
      </c>
      <c r="F15" s="5">
        <v>4</v>
      </c>
    </row>
    <row r="16" spans="2:6" x14ac:dyDescent="0.3">
      <c r="B16" t="s">
        <v>42</v>
      </c>
      <c r="C16" s="1">
        <f>C12*(((1+C13)^C14)-1)/(((1+C13)^(C14+C15))*C13)</f>
        <v>13314.254137530092</v>
      </c>
      <c r="E16" t="s">
        <v>42</v>
      </c>
      <c r="F16" s="1">
        <f>F12*(1+F13)*(((1+F13)^F14)-1)/(((1+F13)^(F14+F15))*F13)</f>
        <v>13513.967949593041</v>
      </c>
    </row>
    <row r="18" spans="2:6" x14ac:dyDescent="0.3">
      <c r="B18" s="19" t="s">
        <v>48</v>
      </c>
      <c r="C18" s="19"/>
      <c r="E18" s="19" t="s">
        <v>50</v>
      </c>
      <c r="F18" s="19"/>
    </row>
    <row r="20" spans="2:6" x14ac:dyDescent="0.3">
      <c r="B20" t="s">
        <v>41</v>
      </c>
      <c r="C20" s="4">
        <v>1000</v>
      </c>
      <c r="E20" t="s">
        <v>41</v>
      </c>
      <c r="F20" s="4">
        <v>1000</v>
      </c>
    </row>
    <row r="21" spans="2:6" x14ac:dyDescent="0.3">
      <c r="B21" t="s">
        <v>2</v>
      </c>
      <c r="C21" s="5">
        <v>1.4999999999999999E-2</v>
      </c>
      <c r="E21" t="s">
        <v>2</v>
      </c>
      <c r="F21" s="5">
        <v>1.4999999999999999E-2</v>
      </c>
    </row>
    <row r="22" spans="2:6" x14ac:dyDescent="0.3">
      <c r="B22" t="s">
        <v>1</v>
      </c>
      <c r="C22" s="5">
        <v>16</v>
      </c>
      <c r="E22" t="s">
        <v>1</v>
      </c>
      <c r="F22" s="5">
        <v>16</v>
      </c>
    </row>
    <row r="23" spans="2:6" x14ac:dyDescent="0.3">
      <c r="B23" t="s">
        <v>49</v>
      </c>
      <c r="C23" s="5">
        <v>4</v>
      </c>
      <c r="E23" t="s">
        <v>49</v>
      </c>
      <c r="F23" s="5">
        <v>4</v>
      </c>
    </row>
    <row r="24" spans="2:6" x14ac:dyDescent="0.3">
      <c r="B24" t="s">
        <v>42</v>
      </c>
      <c r="C24" s="1">
        <f>C20*(((1+C21)^C22)-1)/(((1+C21)^(C22-C23))*C21)</f>
        <v>14998.408581973521</v>
      </c>
      <c r="E24" t="s">
        <v>42</v>
      </c>
      <c r="F24" s="1">
        <f>F20*(1+F21)*(((1+F21)^F22)-1)/(((1+F21)^(F22-F23))*F21)</f>
        <v>15223.384710703123</v>
      </c>
    </row>
    <row r="26" spans="2:6" x14ac:dyDescent="0.3">
      <c r="B26" s="6"/>
    </row>
    <row r="27" spans="2:6" x14ac:dyDescent="0.3">
      <c r="B27" s="7"/>
    </row>
  </sheetData>
  <mergeCells count="6">
    <mergeCell ref="B3:C3"/>
    <mergeCell ref="E3:F3"/>
    <mergeCell ref="B10:C10"/>
    <mergeCell ref="E10:F10"/>
    <mergeCell ref="B18:C18"/>
    <mergeCell ref="E18:F18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160" zoomScaleNormal="160" workbookViewId="0">
      <selection activeCell="B8" sqref="B8"/>
    </sheetView>
  </sheetViews>
  <sheetFormatPr defaultRowHeight="14.4" x14ac:dyDescent="0.3"/>
  <cols>
    <col min="1" max="1" width="8.88671875" style="8"/>
    <col min="2" max="2" width="15.109375" style="9" customWidth="1"/>
    <col min="3" max="3" width="10.109375" style="9" customWidth="1"/>
    <col min="4" max="4" width="16.44140625" style="9" customWidth="1"/>
    <col min="5" max="5" width="17" style="9" customWidth="1"/>
    <col min="6" max="6" width="16.33203125" style="11" customWidth="1"/>
    <col min="7" max="7" width="15.77734375" style="11" customWidth="1"/>
    <col min="8" max="16384" width="8.88671875" style="11"/>
  </cols>
  <sheetData>
    <row r="1" spans="1:7" ht="15" thickBot="1" x14ac:dyDescent="0.35"/>
    <row r="2" spans="1:7" x14ac:dyDescent="0.3">
      <c r="F2" s="22" t="s">
        <v>61</v>
      </c>
      <c r="G2" s="23"/>
    </row>
    <row r="3" spans="1:7" ht="14.4" customHeight="1" x14ac:dyDescent="0.3">
      <c r="B3" s="20" t="s">
        <v>57</v>
      </c>
      <c r="C3" s="20"/>
      <c r="D3" s="10">
        <v>100000</v>
      </c>
      <c r="F3" s="24"/>
      <c r="G3" s="25"/>
    </row>
    <row r="4" spans="1:7" x14ac:dyDescent="0.3">
      <c r="B4" s="20" t="s">
        <v>59</v>
      </c>
      <c r="C4" s="20"/>
      <c r="D4" s="12">
        <v>1.2E-2</v>
      </c>
      <c r="E4" s="21"/>
      <c r="F4" s="24"/>
      <c r="G4" s="25"/>
    </row>
    <row r="5" spans="1:7" ht="15" thickBot="1" x14ac:dyDescent="0.35">
      <c r="B5" s="20" t="s">
        <v>60</v>
      </c>
      <c r="C5" s="20"/>
      <c r="D5" s="12">
        <v>36</v>
      </c>
      <c r="F5" s="26"/>
      <c r="G5" s="27"/>
    </row>
    <row r="7" spans="1:7" ht="15" customHeight="1" x14ac:dyDescent="0.3">
      <c r="A7" s="14" t="s">
        <v>51</v>
      </c>
      <c r="B7" s="13" t="s">
        <v>52</v>
      </c>
      <c r="C7" s="13" t="s">
        <v>58</v>
      </c>
      <c r="D7" s="13" t="s">
        <v>53</v>
      </c>
      <c r="E7" s="13" t="s">
        <v>54</v>
      </c>
      <c r="F7" s="14" t="s">
        <v>55</v>
      </c>
      <c r="G7" s="14" t="s">
        <v>56</v>
      </c>
    </row>
    <row r="8" spans="1:7" x14ac:dyDescent="0.3">
      <c r="A8" s="8">
        <v>1</v>
      </c>
      <c r="B8" s="9">
        <f>D3</f>
        <v>100000</v>
      </c>
      <c r="C8" s="9">
        <f>D4</f>
        <v>1.2E-2</v>
      </c>
      <c r="D8" s="9">
        <f>B8*C8</f>
        <v>1200</v>
      </c>
      <c r="E8" s="9">
        <f>B8*C8/(-1+(1+C8)^(D5))</f>
        <v>2237.2227574965095</v>
      </c>
      <c r="F8" s="9">
        <f t="shared" ref="F8:F15" si="0">SUM(D8:E8)</f>
        <v>3437.2227574965095</v>
      </c>
      <c r="G8" s="9">
        <f t="shared" ref="G8:G15" si="1">B8-E8</f>
        <v>97762.777242503493</v>
      </c>
    </row>
    <row r="9" spans="1:7" x14ac:dyDescent="0.3">
      <c r="A9" s="8">
        <v>2</v>
      </c>
      <c r="B9" s="9">
        <f>G8</f>
        <v>97762.777242503493</v>
      </c>
      <c r="C9" s="9">
        <f>C8</f>
        <v>1.2E-2</v>
      </c>
      <c r="D9" s="9">
        <f>B9*C9</f>
        <v>1173.1533269100419</v>
      </c>
      <c r="E9" s="9">
        <f>F8-D9</f>
        <v>2264.0694305864677</v>
      </c>
      <c r="F9" s="9">
        <f t="shared" si="0"/>
        <v>3437.2227574965095</v>
      </c>
      <c r="G9" s="9">
        <f t="shared" si="1"/>
        <v>95498.707811917018</v>
      </c>
    </row>
    <row r="10" spans="1:7" x14ac:dyDescent="0.3">
      <c r="A10" s="8">
        <v>3</v>
      </c>
      <c r="B10" s="9">
        <f t="shared" ref="B10:B15" si="2">G9</f>
        <v>95498.707811917018</v>
      </c>
      <c r="C10" s="9">
        <f>C9</f>
        <v>1.2E-2</v>
      </c>
      <c r="D10" s="9">
        <f t="shared" ref="D10:D43" si="3">B10*C10</f>
        <v>1145.9844937430044</v>
      </c>
      <c r="E10" s="9">
        <f t="shared" ref="E10:E43" si="4">F9-D10</f>
        <v>2291.2382637535052</v>
      </c>
      <c r="F10" s="9">
        <f t="shared" si="0"/>
        <v>3437.2227574965095</v>
      </c>
      <c r="G10" s="9">
        <f t="shared" si="1"/>
        <v>93207.469548163514</v>
      </c>
    </row>
    <row r="11" spans="1:7" x14ac:dyDescent="0.3">
      <c r="A11" s="8">
        <v>4</v>
      </c>
      <c r="B11" s="9">
        <f t="shared" si="2"/>
        <v>93207.469548163514</v>
      </c>
      <c r="C11" s="9">
        <f t="shared" ref="C11:C43" si="5">C10</f>
        <v>1.2E-2</v>
      </c>
      <c r="D11" s="9">
        <f t="shared" si="3"/>
        <v>1118.4896345779621</v>
      </c>
      <c r="E11" s="9">
        <f t="shared" si="4"/>
        <v>2318.7331229185475</v>
      </c>
      <c r="F11" s="9">
        <f t="shared" si="0"/>
        <v>3437.2227574965095</v>
      </c>
      <c r="G11" s="9">
        <f t="shared" si="1"/>
        <v>90888.736425244962</v>
      </c>
    </row>
    <row r="12" spans="1:7" x14ac:dyDescent="0.3">
      <c r="A12" s="8">
        <v>5</v>
      </c>
      <c r="B12" s="9">
        <f t="shared" si="2"/>
        <v>90888.736425244962</v>
      </c>
      <c r="C12" s="9">
        <f t="shared" si="5"/>
        <v>1.2E-2</v>
      </c>
      <c r="D12" s="9">
        <f t="shared" si="3"/>
        <v>1090.6648371029396</v>
      </c>
      <c r="E12" s="9">
        <f t="shared" si="4"/>
        <v>2346.5579203935699</v>
      </c>
      <c r="F12" s="9">
        <f t="shared" si="0"/>
        <v>3437.2227574965095</v>
      </c>
      <c r="G12" s="9">
        <f t="shared" si="1"/>
        <v>88542.178504851399</v>
      </c>
    </row>
    <row r="13" spans="1:7" x14ac:dyDescent="0.3">
      <c r="A13" s="8">
        <v>6</v>
      </c>
      <c r="B13" s="9">
        <f t="shared" si="2"/>
        <v>88542.178504851399</v>
      </c>
      <c r="C13" s="9">
        <f t="shared" si="5"/>
        <v>1.2E-2</v>
      </c>
      <c r="D13" s="9">
        <f t="shared" si="3"/>
        <v>1062.5061420582167</v>
      </c>
      <c r="E13" s="9">
        <f t="shared" si="4"/>
        <v>2374.716615438293</v>
      </c>
      <c r="F13" s="9">
        <f t="shared" si="0"/>
        <v>3437.22275749651</v>
      </c>
      <c r="G13" s="9">
        <f t="shared" si="1"/>
        <v>86167.461889413113</v>
      </c>
    </row>
    <row r="14" spans="1:7" x14ac:dyDescent="0.3">
      <c r="A14" s="8">
        <v>7</v>
      </c>
      <c r="B14" s="9">
        <f t="shared" si="2"/>
        <v>86167.461889413113</v>
      </c>
      <c r="C14" s="9">
        <f t="shared" si="5"/>
        <v>1.2E-2</v>
      </c>
      <c r="D14" s="9">
        <f t="shared" si="3"/>
        <v>1034.0095426729574</v>
      </c>
      <c r="E14" s="9">
        <f t="shared" si="4"/>
        <v>2403.2132148235523</v>
      </c>
      <c r="F14" s="9">
        <f t="shared" si="0"/>
        <v>3437.22275749651</v>
      </c>
      <c r="G14" s="9">
        <f t="shared" si="1"/>
        <v>83764.248674589559</v>
      </c>
    </row>
    <row r="15" spans="1:7" x14ac:dyDescent="0.3">
      <c r="A15" s="8">
        <v>8</v>
      </c>
      <c r="B15" s="9">
        <f t="shared" si="2"/>
        <v>83764.248674589559</v>
      </c>
      <c r="C15" s="9">
        <f t="shared" si="5"/>
        <v>1.2E-2</v>
      </c>
      <c r="D15" s="9">
        <f t="shared" si="3"/>
        <v>1005.1709840950747</v>
      </c>
      <c r="E15" s="9">
        <f t="shared" si="4"/>
        <v>2432.0517734014352</v>
      </c>
      <c r="F15" s="9">
        <f t="shared" si="0"/>
        <v>3437.22275749651</v>
      </c>
      <c r="G15" s="9">
        <f t="shared" si="1"/>
        <v>81332.19690118813</v>
      </c>
    </row>
    <row r="16" spans="1:7" x14ac:dyDescent="0.3">
      <c r="A16" s="8">
        <v>9</v>
      </c>
      <c r="B16" s="9">
        <f t="shared" ref="B16:B43" si="6">G15</f>
        <v>81332.19690118813</v>
      </c>
      <c r="C16" s="9">
        <f t="shared" si="5"/>
        <v>1.2E-2</v>
      </c>
      <c r="D16" s="9">
        <f t="shared" si="3"/>
        <v>975.98636281425763</v>
      </c>
      <c r="E16" s="9">
        <f t="shared" si="4"/>
        <v>2461.2363946822525</v>
      </c>
      <c r="F16" s="9">
        <f t="shared" ref="F16:F43" si="7">SUM(D16:E16)</f>
        <v>3437.22275749651</v>
      </c>
      <c r="G16" s="9">
        <f t="shared" ref="G16:G43" si="8">B16-E16</f>
        <v>78870.960506505871</v>
      </c>
    </row>
    <row r="17" spans="1:7" x14ac:dyDescent="0.3">
      <c r="A17" s="8">
        <v>10</v>
      </c>
      <c r="B17" s="9">
        <f t="shared" si="6"/>
        <v>78870.960506505871</v>
      </c>
      <c r="C17" s="9">
        <f t="shared" si="5"/>
        <v>1.2E-2</v>
      </c>
      <c r="D17" s="9">
        <f t="shared" si="3"/>
        <v>946.45152607807051</v>
      </c>
      <c r="E17" s="9">
        <f t="shared" si="4"/>
        <v>2490.7712314184396</v>
      </c>
      <c r="F17" s="9">
        <f t="shared" si="7"/>
        <v>3437.22275749651</v>
      </c>
      <c r="G17" s="9">
        <f t="shared" si="8"/>
        <v>76380.189275087425</v>
      </c>
    </row>
    <row r="18" spans="1:7" x14ac:dyDescent="0.3">
      <c r="A18" s="8">
        <v>11</v>
      </c>
      <c r="B18" s="9">
        <f t="shared" si="6"/>
        <v>76380.189275087425</v>
      </c>
      <c r="C18" s="9">
        <f t="shared" si="5"/>
        <v>1.2E-2</v>
      </c>
      <c r="D18" s="9">
        <f t="shared" si="3"/>
        <v>916.56227130104912</v>
      </c>
      <c r="E18" s="9">
        <f t="shared" si="4"/>
        <v>2520.6604861954611</v>
      </c>
      <c r="F18" s="9">
        <f t="shared" si="7"/>
        <v>3437.22275749651</v>
      </c>
      <c r="G18" s="9">
        <f t="shared" si="8"/>
        <v>73859.52878889197</v>
      </c>
    </row>
    <row r="19" spans="1:7" x14ac:dyDescent="0.3">
      <c r="A19" s="8">
        <v>12</v>
      </c>
      <c r="B19" s="9">
        <f t="shared" si="6"/>
        <v>73859.52878889197</v>
      </c>
      <c r="C19" s="9">
        <f t="shared" si="5"/>
        <v>1.2E-2</v>
      </c>
      <c r="D19" s="9">
        <f t="shared" si="3"/>
        <v>886.31434546670368</v>
      </c>
      <c r="E19" s="9">
        <f t="shared" si="4"/>
        <v>2550.9084120298062</v>
      </c>
      <c r="F19" s="9">
        <f t="shared" si="7"/>
        <v>3437.22275749651</v>
      </c>
      <c r="G19" s="9">
        <f t="shared" si="8"/>
        <v>71308.620376862164</v>
      </c>
    </row>
    <row r="20" spans="1:7" x14ac:dyDescent="0.3">
      <c r="A20" s="8">
        <v>13</v>
      </c>
      <c r="B20" s="9">
        <f t="shared" si="6"/>
        <v>71308.620376862164</v>
      </c>
      <c r="C20" s="9">
        <f t="shared" si="5"/>
        <v>1.2E-2</v>
      </c>
      <c r="D20" s="9">
        <f t="shared" si="3"/>
        <v>855.70344452234599</v>
      </c>
      <c r="E20" s="9">
        <f t="shared" si="4"/>
        <v>2581.5193129741638</v>
      </c>
      <c r="F20" s="9">
        <f t="shared" si="7"/>
        <v>3437.22275749651</v>
      </c>
      <c r="G20" s="9">
        <f t="shared" si="8"/>
        <v>68727.101063887996</v>
      </c>
    </row>
    <row r="21" spans="1:7" x14ac:dyDescent="0.3">
      <c r="A21" s="8">
        <v>14</v>
      </c>
      <c r="B21" s="9">
        <f t="shared" si="6"/>
        <v>68727.101063887996</v>
      </c>
      <c r="C21" s="9">
        <f t="shared" si="5"/>
        <v>1.2E-2</v>
      </c>
      <c r="D21" s="9">
        <f t="shared" si="3"/>
        <v>824.725212766656</v>
      </c>
      <c r="E21" s="9">
        <f t="shared" si="4"/>
        <v>2612.4975447298539</v>
      </c>
      <c r="F21" s="9">
        <f t="shared" si="7"/>
        <v>3437.22275749651</v>
      </c>
      <c r="G21" s="9">
        <f t="shared" si="8"/>
        <v>66114.603519158147</v>
      </c>
    </row>
    <row r="22" spans="1:7" x14ac:dyDescent="0.3">
      <c r="A22" s="8">
        <v>15</v>
      </c>
      <c r="B22" s="9">
        <f t="shared" si="6"/>
        <v>66114.603519158147</v>
      </c>
      <c r="C22" s="9">
        <f t="shared" si="5"/>
        <v>1.2E-2</v>
      </c>
      <c r="D22" s="9">
        <f t="shared" si="3"/>
        <v>793.37524222989782</v>
      </c>
      <c r="E22" s="9">
        <f t="shared" si="4"/>
        <v>2643.8475152666124</v>
      </c>
      <c r="F22" s="9">
        <f t="shared" si="7"/>
        <v>3437.22275749651</v>
      </c>
      <c r="G22" s="9">
        <f t="shared" si="8"/>
        <v>63470.756003891533</v>
      </c>
    </row>
    <row r="23" spans="1:7" x14ac:dyDescent="0.3">
      <c r="A23" s="8">
        <v>16</v>
      </c>
      <c r="B23" s="9">
        <f t="shared" si="6"/>
        <v>63470.756003891533</v>
      </c>
      <c r="C23" s="9">
        <f t="shared" si="5"/>
        <v>1.2E-2</v>
      </c>
      <c r="D23" s="9">
        <f t="shared" si="3"/>
        <v>761.64907204669839</v>
      </c>
      <c r="E23" s="9">
        <f t="shared" si="4"/>
        <v>2675.5736854498118</v>
      </c>
      <c r="F23" s="9">
        <f t="shared" si="7"/>
        <v>3437.22275749651</v>
      </c>
      <c r="G23" s="9">
        <f t="shared" si="8"/>
        <v>60795.182318441723</v>
      </c>
    </row>
    <row r="24" spans="1:7" x14ac:dyDescent="0.3">
      <c r="A24" s="8">
        <v>17</v>
      </c>
      <c r="B24" s="9">
        <f t="shared" si="6"/>
        <v>60795.182318441723</v>
      </c>
      <c r="C24" s="9">
        <f t="shared" si="5"/>
        <v>1.2E-2</v>
      </c>
      <c r="D24" s="9">
        <f t="shared" si="3"/>
        <v>729.54218782130067</v>
      </c>
      <c r="E24" s="9">
        <f t="shared" si="4"/>
        <v>2707.6805696752094</v>
      </c>
      <c r="F24" s="9">
        <f t="shared" si="7"/>
        <v>3437.22275749651</v>
      </c>
      <c r="G24" s="9">
        <f t="shared" si="8"/>
        <v>58087.50174876651</v>
      </c>
    </row>
    <row r="25" spans="1:7" x14ac:dyDescent="0.3">
      <c r="A25" s="8">
        <v>18</v>
      </c>
      <c r="B25" s="9">
        <f t="shared" si="6"/>
        <v>58087.50174876651</v>
      </c>
      <c r="C25" s="9">
        <f t="shared" si="5"/>
        <v>1.2E-2</v>
      </c>
      <c r="D25" s="9">
        <f t="shared" si="3"/>
        <v>697.0500209851981</v>
      </c>
      <c r="E25" s="9">
        <f t="shared" si="4"/>
        <v>2740.172736511312</v>
      </c>
      <c r="F25" s="9">
        <f t="shared" si="7"/>
        <v>3437.22275749651</v>
      </c>
      <c r="G25" s="9">
        <f t="shared" si="8"/>
        <v>55347.329012255199</v>
      </c>
    </row>
    <row r="26" spans="1:7" x14ac:dyDescent="0.3">
      <c r="A26" s="8">
        <v>19</v>
      </c>
      <c r="B26" s="9">
        <f t="shared" si="6"/>
        <v>55347.329012255199</v>
      </c>
      <c r="C26" s="9">
        <f t="shared" si="5"/>
        <v>1.2E-2</v>
      </c>
      <c r="D26" s="9">
        <f t="shared" si="3"/>
        <v>664.16794814706236</v>
      </c>
      <c r="E26" s="9">
        <f t="shared" si="4"/>
        <v>2773.0548093494476</v>
      </c>
      <c r="F26" s="9">
        <f t="shared" si="7"/>
        <v>3437.22275749651</v>
      </c>
      <c r="G26" s="9">
        <f t="shared" si="8"/>
        <v>52574.274202905748</v>
      </c>
    </row>
    <row r="27" spans="1:7" x14ac:dyDescent="0.3">
      <c r="A27" s="8">
        <v>20</v>
      </c>
      <c r="B27" s="9">
        <f t="shared" si="6"/>
        <v>52574.274202905748</v>
      </c>
      <c r="C27" s="9">
        <f t="shared" si="5"/>
        <v>1.2E-2</v>
      </c>
      <c r="D27" s="9">
        <f t="shared" si="3"/>
        <v>630.89129043486901</v>
      </c>
      <c r="E27" s="9">
        <f t="shared" si="4"/>
        <v>2806.331467061641</v>
      </c>
      <c r="F27" s="9">
        <f t="shared" si="7"/>
        <v>3437.22275749651</v>
      </c>
      <c r="G27" s="9">
        <f t="shared" si="8"/>
        <v>49767.94273584411</v>
      </c>
    </row>
    <row r="28" spans="1:7" x14ac:dyDescent="0.3">
      <c r="A28" s="8">
        <v>21</v>
      </c>
      <c r="B28" s="9">
        <f t="shared" si="6"/>
        <v>49767.94273584411</v>
      </c>
      <c r="C28" s="9">
        <f t="shared" si="5"/>
        <v>1.2E-2</v>
      </c>
      <c r="D28" s="9">
        <f t="shared" si="3"/>
        <v>597.21531283012928</v>
      </c>
      <c r="E28" s="9">
        <f t="shared" si="4"/>
        <v>2840.0074446663807</v>
      </c>
      <c r="F28" s="9">
        <f t="shared" si="7"/>
        <v>3437.22275749651</v>
      </c>
      <c r="G28" s="9">
        <f t="shared" si="8"/>
        <v>46927.935291177731</v>
      </c>
    </row>
    <row r="29" spans="1:7" x14ac:dyDescent="0.3">
      <c r="A29" s="8">
        <v>22</v>
      </c>
      <c r="B29" s="9">
        <f t="shared" si="6"/>
        <v>46927.935291177731</v>
      </c>
      <c r="C29" s="9">
        <f t="shared" si="5"/>
        <v>1.2E-2</v>
      </c>
      <c r="D29" s="9">
        <f t="shared" si="3"/>
        <v>563.13522349413279</v>
      </c>
      <c r="E29" s="9">
        <f t="shared" si="4"/>
        <v>2874.0875340023772</v>
      </c>
      <c r="F29" s="9">
        <f t="shared" si="7"/>
        <v>3437.22275749651</v>
      </c>
      <c r="G29" s="9">
        <f t="shared" si="8"/>
        <v>44053.847757175354</v>
      </c>
    </row>
    <row r="30" spans="1:7" x14ac:dyDescent="0.3">
      <c r="A30" s="8">
        <v>23</v>
      </c>
      <c r="B30" s="9">
        <f t="shared" si="6"/>
        <v>44053.847757175354</v>
      </c>
      <c r="C30" s="9">
        <f t="shared" si="5"/>
        <v>1.2E-2</v>
      </c>
      <c r="D30" s="9">
        <f t="shared" si="3"/>
        <v>528.64617308610423</v>
      </c>
      <c r="E30" s="9">
        <f t="shared" si="4"/>
        <v>2908.5765844104058</v>
      </c>
      <c r="F30" s="9">
        <f t="shared" si="7"/>
        <v>3437.22275749651</v>
      </c>
      <c r="G30" s="9">
        <f t="shared" si="8"/>
        <v>41145.271172764951</v>
      </c>
    </row>
    <row r="31" spans="1:7" x14ac:dyDescent="0.3">
      <c r="A31" s="8">
        <v>24</v>
      </c>
      <c r="B31" s="9">
        <f t="shared" si="6"/>
        <v>41145.271172764951</v>
      </c>
      <c r="C31" s="9">
        <f t="shared" si="5"/>
        <v>1.2E-2</v>
      </c>
      <c r="D31" s="9">
        <f t="shared" si="3"/>
        <v>493.7432540731794</v>
      </c>
      <c r="E31" s="9">
        <f t="shared" si="4"/>
        <v>2943.4795034233307</v>
      </c>
      <c r="F31" s="9">
        <f t="shared" si="7"/>
        <v>3437.22275749651</v>
      </c>
      <c r="G31" s="9">
        <f t="shared" si="8"/>
        <v>38201.791669341619</v>
      </c>
    </row>
    <row r="32" spans="1:7" x14ac:dyDescent="0.3">
      <c r="A32" s="8">
        <v>25</v>
      </c>
      <c r="B32" s="9">
        <f t="shared" si="6"/>
        <v>38201.791669341619</v>
      </c>
      <c r="C32" s="9">
        <f t="shared" si="5"/>
        <v>1.2E-2</v>
      </c>
      <c r="D32" s="9">
        <f t="shared" si="3"/>
        <v>458.42150003209946</v>
      </c>
      <c r="E32" s="9">
        <f t="shared" si="4"/>
        <v>2978.8012574644104</v>
      </c>
      <c r="F32" s="9">
        <f t="shared" si="7"/>
        <v>3437.22275749651</v>
      </c>
      <c r="G32" s="9">
        <f t="shared" si="8"/>
        <v>35222.99041187721</v>
      </c>
    </row>
    <row r="33" spans="1:7" x14ac:dyDescent="0.3">
      <c r="A33" s="8">
        <v>26</v>
      </c>
      <c r="B33" s="9">
        <f t="shared" si="6"/>
        <v>35222.99041187721</v>
      </c>
      <c r="C33" s="9">
        <f t="shared" si="5"/>
        <v>1.2E-2</v>
      </c>
      <c r="D33" s="9">
        <f t="shared" si="3"/>
        <v>422.67588494252652</v>
      </c>
      <c r="E33" s="9">
        <f t="shared" si="4"/>
        <v>3014.5468725539836</v>
      </c>
      <c r="F33" s="9">
        <f t="shared" si="7"/>
        <v>3437.22275749651</v>
      </c>
      <c r="G33" s="9">
        <f t="shared" si="8"/>
        <v>32208.443539323227</v>
      </c>
    </row>
    <row r="34" spans="1:7" x14ac:dyDescent="0.3">
      <c r="A34" s="8">
        <v>27</v>
      </c>
      <c r="B34" s="9">
        <f t="shared" si="6"/>
        <v>32208.443539323227</v>
      </c>
      <c r="C34" s="9">
        <f t="shared" si="5"/>
        <v>1.2E-2</v>
      </c>
      <c r="D34" s="9">
        <f t="shared" si="3"/>
        <v>386.50132247187872</v>
      </c>
      <c r="E34" s="9">
        <f t="shared" si="4"/>
        <v>3050.7214350246313</v>
      </c>
      <c r="F34" s="9">
        <f t="shared" si="7"/>
        <v>3437.22275749651</v>
      </c>
      <c r="G34" s="9">
        <f t="shared" si="8"/>
        <v>29157.722104298595</v>
      </c>
    </row>
    <row r="35" spans="1:7" x14ac:dyDescent="0.3">
      <c r="A35" s="8">
        <v>28</v>
      </c>
      <c r="B35" s="9">
        <f t="shared" si="6"/>
        <v>29157.722104298595</v>
      </c>
      <c r="C35" s="9">
        <f t="shared" si="5"/>
        <v>1.2E-2</v>
      </c>
      <c r="D35" s="9">
        <f t="shared" si="3"/>
        <v>349.89266525158314</v>
      </c>
      <c r="E35" s="9">
        <f t="shared" si="4"/>
        <v>3087.3300922449271</v>
      </c>
      <c r="F35" s="9">
        <f t="shared" si="7"/>
        <v>3437.22275749651</v>
      </c>
      <c r="G35" s="9">
        <f t="shared" si="8"/>
        <v>26070.392012053668</v>
      </c>
    </row>
    <row r="36" spans="1:7" x14ac:dyDescent="0.3">
      <c r="A36" s="8">
        <v>29</v>
      </c>
      <c r="B36" s="9">
        <f t="shared" si="6"/>
        <v>26070.392012053668</v>
      </c>
      <c r="C36" s="9">
        <f t="shared" si="5"/>
        <v>1.2E-2</v>
      </c>
      <c r="D36" s="9">
        <f t="shared" si="3"/>
        <v>312.84470414464403</v>
      </c>
      <c r="E36" s="9">
        <f t="shared" si="4"/>
        <v>3124.3780533518661</v>
      </c>
      <c r="F36" s="9">
        <f t="shared" si="7"/>
        <v>3437.22275749651</v>
      </c>
      <c r="G36" s="9">
        <f t="shared" si="8"/>
        <v>22946.013958701802</v>
      </c>
    </row>
    <row r="37" spans="1:7" x14ac:dyDescent="0.3">
      <c r="A37" s="8">
        <v>30</v>
      </c>
      <c r="B37" s="9">
        <f t="shared" si="6"/>
        <v>22946.013958701802</v>
      </c>
      <c r="C37" s="9">
        <f t="shared" si="5"/>
        <v>1.2E-2</v>
      </c>
      <c r="D37" s="9">
        <f t="shared" si="3"/>
        <v>275.35216750442163</v>
      </c>
      <c r="E37" s="9">
        <f t="shared" si="4"/>
        <v>3161.8705899920883</v>
      </c>
      <c r="F37" s="9">
        <f t="shared" si="7"/>
        <v>3437.22275749651</v>
      </c>
      <c r="G37" s="9">
        <f t="shared" si="8"/>
        <v>19784.143368709712</v>
      </c>
    </row>
    <row r="38" spans="1:7" x14ac:dyDescent="0.3">
      <c r="A38" s="8">
        <v>31</v>
      </c>
      <c r="B38" s="9">
        <f t="shared" si="6"/>
        <v>19784.143368709712</v>
      </c>
      <c r="C38" s="9">
        <f t="shared" si="5"/>
        <v>1.2E-2</v>
      </c>
      <c r="D38" s="9">
        <f t="shared" si="3"/>
        <v>237.40972042451656</v>
      </c>
      <c r="E38" s="9">
        <f t="shared" si="4"/>
        <v>3199.8130370719932</v>
      </c>
      <c r="F38" s="9">
        <f t="shared" si="7"/>
        <v>3437.22275749651</v>
      </c>
      <c r="G38" s="9">
        <f t="shared" si="8"/>
        <v>16584.330331637721</v>
      </c>
    </row>
    <row r="39" spans="1:7" x14ac:dyDescent="0.3">
      <c r="A39" s="8">
        <v>32</v>
      </c>
      <c r="B39" s="9">
        <f t="shared" si="6"/>
        <v>16584.330331637721</v>
      </c>
      <c r="C39" s="9">
        <f t="shared" si="5"/>
        <v>1.2E-2</v>
      </c>
      <c r="D39" s="9">
        <f t="shared" si="3"/>
        <v>199.01196397965265</v>
      </c>
      <c r="E39" s="9">
        <f t="shared" si="4"/>
        <v>3238.2107935168574</v>
      </c>
      <c r="F39" s="9">
        <f t="shared" si="7"/>
        <v>3437.22275749651</v>
      </c>
      <c r="G39" s="9">
        <f t="shared" si="8"/>
        <v>13346.119538120864</v>
      </c>
    </row>
    <row r="40" spans="1:7" x14ac:dyDescent="0.3">
      <c r="A40" s="8">
        <v>33</v>
      </c>
      <c r="B40" s="9">
        <f t="shared" si="6"/>
        <v>13346.119538120864</v>
      </c>
      <c r="C40" s="9">
        <f t="shared" si="5"/>
        <v>1.2E-2</v>
      </c>
      <c r="D40" s="9">
        <f t="shared" si="3"/>
        <v>160.15343445745037</v>
      </c>
      <c r="E40" s="9">
        <f t="shared" si="4"/>
        <v>3277.0693230390598</v>
      </c>
      <c r="F40" s="9">
        <f t="shared" si="7"/>
        <v>3437.22275749651</v>
      </c>
      <c r="G40" s="9">
        <f t="shared" si="8"/>
        <v>10069.050215081803</v>
      </c>
    </row>
    <row r="41" spans="1:7" x14ac:dyDescent="0.3">
      <c r="A41" s="8">
        <v>34</v>
      </c>
      <c r="B41" s="9">
        <f t="shared" si="6"/>
        <v>10069.050215081803</v>
      </c>
      <c r="C41" s="9">
        <f t="shared" si="5"/>
        <v>1.2E-2</v>
      </c>
      <c r="D41" s="9">
        <f t="shared" si="3"/>
        <v>120.82860258098164</v>
      </c>
      <c r="E41" s="9">
        <f t="shared" si="4"/>
        <v>3316.3941549155284</v>
      </c>
      <c r="F41" s="9">
        <f t="shared" si="7"/>
        <v>3437.22275749651</v>
      </c>
      <c r="G41" s="9">
        <f t="shared" si="8"/>
        <v>6752.656060166275</v>
      </c>
    </row>
    <row r="42" spans="1:7" x14ac:dyDescent="0.3">
      <c r="A42" s="8">
        <v>35</v>
      </c>
      <c r="B42" s="9">
        <f t="shared" si="6"/>
        <v>6752.656060166275</v>
      </c>
      <c r="C42" s="9">
        <f t="shared" si="5"/>
        <v>1.2E-2</v>
      </c>
      <c r="D42" s="9">
        <f t="shared" si="3"/>
        <v>81.031872721995299</v>
      </c>
      <c r="E42" s="9">
        <f t="shared" si="4"/>
        <v>3356.1908847745149</v>
      </c>
      <c r="F42" s="9">
        <f t="shared" si="7"/>
        <v>3437.22275749651</v>
      </c>
      <c r="G42" s="9">
        <f t="shared" si="8"/>
        <v>3396.4651753917601</v>
      </c>
    </row>
    <row r="43" spans="1:7" x14ac:dyDescent="0.3">
      <c r="A43" s="8">
        <v>36</v>
      </c>
      <c r="B43" s="9">
        <f t="shared" si="6"/>
        <v>3396.4651753917601</v>
      </c>
      <c r="C43" s="9">
        <f t="shared" si="5"/>
        <v>1.2E-2</v>
      </c>
      <c r="D43" s="9">
        <f t="shared" si="3"/>
        <v>40.757582104701122</v>
      </c>
      <c r="E43" s="9">
        <f t="shared" si="4"/>
        <v>3396.4651753918088</v>
      </c>
      <c r="F43" s="9">
        <f t="shared" si="7"/>
        <v>3437.22275749651</v>
      </c>
      <c r="G43" s="9">
        <f t="shared" si="8"/>
        <v>-4.8657966544851661E-11</v>
      </c>
    </row>
  </sheetData>
  <mergeCells count="4">
    <mergeCell ref="B3:C3"/>
    <mergeCell ref="B4:C4"/>
    <mergeCell ref="B5:C5"/>
    <mergeCell ref="F2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Faiz-Iskonto</vt:lpstr>
      <vt:lpstr>Eşdeğer Senetler</vt:lpstr>
      <vt:lpstr>Taksitlendirme</vt:lpstr>
      <vt:lpstr>Borç Amortismanı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HP PROBOOK</cp:lastModifiedBy>
  <dcterms:created xsi:type="dcterms:W3CDTF">2022-05-19T20:51:23Z</dcterms:created>
  <dcterms:modified xsi:type="dcterms:W3CDTF">2022-05-29T22:02:13Z</dcterms:modified>
</cp:coreProperties>
</file>